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4785" activeTab="1"/>
  </bookViews>
  <sheets>
    <sheet name="屏保代" sheetId="1" r:id="rId1"/>
    <sheet name="派遣" sheetId="2" r:id="rId2"/>
  </sheets>
  <definedNames/>
  <calcPr fullCalcOnLoad="1"/>
</workbook>
</file>

<file path=xl/sharedStrings.xml><?xml version="1.0" encoding="utf-8"?>
<sst xmlns="http://schemas.openxmlformats.org/spreadsheetml/2006/main" count="20" uniqueCount="13">
  <si>
    <t>會員：勞/健保/月費率表</t>
  </si>
  <si>
    <t>級數</t>
  </si>
  <si>
    <t>投保薪資</t>
  </si>
  <si>
    <t>合計(勞/健保/月費率)</t>
  </si>
  <si>
    <t>本人</t>
  </si>
  <si>
    <t>本人+1 眷口</t>
  </si>
  <si>
    <t>本人+2 眷口</t>
  </si>
  <si>
    <r>
      <t>1</t>
    </r>
    <r>
      <rPr>
        <sz val="12"/>
        <color indexed="8"/>
        <rFont val="細明體"/>
        <family val="3"/>
      </rPr>
      <t>眷口健保費</t>
    </r>
  </si>
  <si>
    <r>
      <t>(10</t>
    </r>
    <r>
      <rPr>
        <b/>
        <sz val="12"/>
        <color indexed="12"/>
        <rFont val="DFKaiShu-SB-Estd-BF"/>
        <family val="2"/>
      </rPr>
      <t>3</t>
    </r>
    <r>
      <rPr>
        <b/>
        <sz val="12"/>
        <color indexed="12"/>
        <rFont val="DFKaiShu-SB-Estd-BF"/>
        <family val="2"/>
      </rPr>
      <t xml:space="preserve">.01.01 </t>
    </r>
    <r>
      <rPr>
        <b/>
        <sz val="12"/>
        <color indexed="12"/>
        <rFont val="細明體"/>
        <family val="3"/>
      </rPr>
      <t>版</t>
    </r>
    <r>
      <rPr>
        <b/>
        <sz val="12"/>
        <color indexed="12"/>
        <rFont val="DFKaiShu-SB-Estd-BF"/>
        <family val="2"/>
      </rPr>
      <t>)</t>
    </r>
  </si>
  <si>
    <r>
      <t>(10</t>
    </r>
    <r>
      <rPr>
        <b/>
        <sz val="12"/>
        <color indexed="12"/>
        <rFont val="DFKaiShu-SB-Estd-BF"/>
        <family val="2"/>
      </rPr>
      <t>3</t>
    </r>
    <r>
      <rPr>
        <b/>
        <sz val="12"/>
        <color indexed="12"/>
        <rFont val="DFKaiShu-SB-Estd-BF"/>
        <family val="2"/>
      </rPr>
      <t xml:space="preserve">.01.01 </t>
    </r>
    <r>
      <rPr>
        <b/>
        <sz val="12"/>
        <color indexed="12"/>
        <rFont val="細明體"/>
        <family val="3"/>
      </rPr>
      <t>版</t>
    </r>
    <r>
      <rPr>
        <b/>
        <sz val="12"/>
        <color indexed="12"/>
        <rFont val="DFKaiShu-SB-Estd-BF"/>
        <family val="2"/>
      </rPr>
      <t>)</t>
    </r>
  </si>
  <si>
    <r>
      <t>1</t>
    </r>
    <r>
      <rPr>
        <sz val="12"/>
        <color indexed="8"/>
        <rFont val="細明體"/>
        <family val="3"/>
      </rPr>
      <t>眷口健保費</t>
    </r>
  </si>
  <si>
    <t xml:space="preserve">                                                                   屏東縣保險代理職業工會</t>
  </si>
  <si>
    <t xml:space="preserve">                                                                   屏東縣派遣服務人員職業工會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</si>
</sst>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0.00_);[Red]\(0.00\)"/>
    <numFmt numFmtId="182" formatCode="0_);[Red]\(0\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12"/>
      <name val="DFKaiShu-SB-Estd-BF"/>
      <family val="2"/>
    </font>
    <font>
      <b/>
      <sz val="12"/>
      <color indexed="12"/>
      <name val="細明體"/>
      <family val="3"/>
    </font>
    <font>
      <b/>
      <sz val="24"/>
      <color indexed="8"/>
      <name val="新細明體"/>
      <family val="1"/>
    </font>
    <font>
      <sz val="24"/>
      <color indexed="8"/>
      <name val="新細明體"/>
      <family val="1"/>
    </font>
    <font>
      <sz val="18"/>
      <color indexed="8"/>
      <name val="新細明體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DFKaiShu-SB-Estd-BF"/>
      <family val="2"/>
    </font>
    <font>
      <b/>
      <sz val="18"/>
      <color indexed="12"/>
      <name val="DFKaiShu-SB-Estd-BF"/>
      <family val="2"/>
    </font>
    <font>
      <b/>
      <sz val="14"/>
      <color indexed="8"/>
      <name val="DFKaiShu-SB-Estd-BF"/>
      <family val="2"/>
    </font>
    <font>
      <sz val="14"/>
      <color indexed="8"/>
      <name val="DFKaiShu-SB-Estd-BF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medium">
        <color indexed="49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1" fillId="0" borderId="0" applyFont="0" applyFill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2" borderId="4" applyNumberFormat="0" applyFont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182" fontId="9" fillId="32" borderId="11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182" fontId="9" fillId="5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vertical="center" wrapText="1"/>
    </xf>
    <xf numFmtId="182" fontId="9" fillId="35" borderId="11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5" sqref="F5"/>
    </sheetView>
  </sheetViews>
  <sheetFormatPr defaultColWidth="9.00390625" defaultRowHeight="15.75"/>
  <cols>
    <col min="1" max="1" width="5.50390625" style="0" customWidth="1"/>
    <col min="2" max="2" width="8.625" style="0" customWidth="1"/>
    <col min="3" max="3" width="15.50390625" style="0" customWidth="1"/>
    <col min="4" max="4" width="13.625" style="0" customWidth="1"/>
    <col min="5" max="5" width="14.75390625" style="0" customWidth="1"/>
    <col min="6" max="6" width="13.75390625" style="0" customWidth="1"/>
    <col min="7" max="7" width="16.50390625" style="0" customWidth="1"/>
  </cols>
  <sheetData>
    <row r="1" spans="1:7" ht="48.75" customHeight="1" thickBot="1">
      <c r="A1" s="2"/>
      <c r="B1" s="1" t="s">
        <v>11</v>
      </c>
      <c r="C1" s="2"/>
      <c r="D1" s="2"/>
      <c r="E1" s="2"/>
      <c r="F1" s="2"/>
      <c r="G1" s="2"/>
    </row>
    <row r="2" spans="1:7" ht="30.75" customHeight="1" thickBot="1">
      <c r="A2" s="3"/>
      <c r="B2" s="15" t="s">
        <v>0</v>
      </c>
      <c r="C2" s="16"/>
      <c r="D2" s="16"/>
      <c r="E2" s="17"/>
      <c r="F2" s="7"/>
      <c r="G2" s="8" t="s">
        <v>8</v>
      </c>
    </row>
    <row r="3" spans="2:7" ht="28.5" customHeight="1" thickBot="1">
      <c r="B3" s="18" t="s">
        <v>1</v>
      </c>
      <c r="C3" s="20" t="s">
        <v>2</v>
      </c>
      <c r="D3" s="22" t="s">
        <v>3</v>
      </c>
      <c r="E3" s="23"/>
      <c r="F3" s="23"/>
      <c r="G3" s="24"/>
    </row>
    <row r="4" spans="2:7" ht="32.25" customHeight="1" thickBot="1">
      <c r="B4" s="19"/>
      <c r="C4" s="21"/>
      <c r="D4" s="12" t="s">
        <v>4</v>
      </c>
      <c r="E4" s="13" t="s">
        <v>5</v>
      </c>
      <c r="F4" s="13" t="s">
        <v>6</v>
      </c>
      <c r="G4" s="13" t="s">
        <v>7</v>
      </c>
    </row>
    <row r="5" spans="2:7" ht="33" customHeight="1" thickBot="1">
      <c r="B5" s="9">
        <v>3</v>
      </c>
      <c r="C5" s="10">
        <v>19047</v>
      </c>
      <c r="D5" s="11">
        <f>(C5*60%*8.59%)+(645*1)+200</f>
        <v>1826.68238</v>
      </c>
      <c r="E5" s="11">
        <f>(C5*60%*8.59%)+(645*2)+200</f>
        <v>2471.68238</v>
      </c>
      <c r="F5" s="11">
        <f>(C5*60%*8.59%)+(645*3)+200</f>
        <v>3116.68238</v>
      </c>
      <c r="G5" s="11">
        <v>645</v>
      </c>
    </row>
    <row r="6" spans="2:7" ht="32.25" customHeight="1" thickBot="1">
      <c r="B6" s="4">
        <v>4</v>
      </c>
      <c r="C6" s="5">
        <v>19200</v>
      </c>
      <c r="D6" s="6">
        <f>(C6*60%*8.59%)+(645*1)+200</f>
        <v>1834.5680000000002</v>
      </c>
      <c r="E6" s="6">
        <f>(C6*60%*8.59%)+(645*2)+200</f>
        <v>2479.568</v>
      </c>
      <c r="F6" s="6">
        <f>(C6*60%*8.59%)+(645*3)+200</f>
        <v>3124.568</v>
      </c>
      <c r="G6" s="6">
        <v>645</v>
      </c>
    </row>
    <row r="7" spans="2:7" ht="30.75" customHeight="1" thickBot="1">
      <c r="B7" s="9">
        <v>5</v>
      </c>
      <c r="C7" s="10">
        <v>20100</v>
      </c>
      <c r="D7" s="11">
        <f>(C7*60%*8.59%)+(645*1)+200</f>
        <v>1880.954</v>
      </c>
      <c r="E7" s="11">
        <f>(C7*60%*8.59%)+(645*2)+200</f>
        <v>2525.9539999999997</v>
      </c>
      <c r="F7" s="11">
        <f>(C7*60%*8.59%)+(645*3)+200</f>
        <v>3170.9539999999997</v>
      </c>
      <c r="G7" s="11">
        <v>645</v>
      </c>
    </row>
    <row r="8" spans="2:7" ht="33.75" customHeight="1" thickBot="1">
      <c r="B8" s="4">
        <v>6</v>
      </c>
      <c r="C8" s="5">
        <v>21000</v>
      </c>
      <c r="D8" s="6">
        <f>(C8*60%*8.59%)+(645*1)+200</f>
        <v>1927.3400000000001</v>
      </c>
      <c r="E8" s="6">
        <f>(C8*60%*8.59%)+(645*2)+200</f>
        <v>2572.34</v>
      </c>
      <c r="F8" s="6">
        <f>(C8*60%*8.59%)+(645*3)+200</f>
        <v>3217.34</v>
      </c>
      <c r="G8" s="6">
        <v>645</v>
      </c>
    </row>
    <row r="9" spans="2:7" ht="29.25" customHeight="1" thickBot="1">
      <c r="B9" s="9">
        <v>7</v>
      </c>
      <c r="C9" s="10">
        <v>21900</v>
      </c>
      <c r="D9" s="11">
        <f>(C9*60%*8.59%)+(645*1)+200</f>
        <v>1973.726</v>
      </c>
      <c r="E9" s="11">
        <f>(C9*60%*8.59%)+(645*2)+200</f>
        <v>2618.726</v>
      </c>
      <c r="F9" s="11">
        <f>(C9*60%*8.59%)+(645*3)+200</f>
        <v>3263.726</v>
      </c>
      <c r="G9" s="11">
        <v>645</v>
      </c>
    </row>
    <row r="10" spans="2:7" ht="34.5" customHeight="1" thickBot="1">
      <c r="B10" s="4">
        <v>8</v>
      </c>
      <c r="C10" s="5">
        <v>22800</v>
      </c>
      <c r="D10" s="6">
        <f>(C10*60%*8.59%)+(672*1)+200</f>
        <v>2047.112</v>
      </c>
      <c r="E10" s="6">
        <f>(C10*60%*8.59%)+(672*2)+200</f>
        <v>2719.112</v>
      </c>
      <c r="F10" s="6">
        <f>(C10*60%*8.59%)+(672*3)+200</f>
        <v>3391.112</v>
      </c>
      <c r="G10" s="6">
        <v>672</v>
      </c>
    </row>
    <row r="11" spans="2:7" ht="31.5" customHeight="1" thickBot="1">
      <c r="B11" s="9">
        <v>9</v>
      </c>
      <c r="C11" s="10">
        <v>24000</v>
      </c>
      <c r="D11" s="11">
        <f>(C11*60%*8.59%)+(707*1)+200</f>
        <v>2143.96</v>
      </c>
      <c r="E11" s="11">
        <f>(C11*60%*8.59%)+(707*2)+200</f>
        <v>2850.96</v>
      </c>
      <c r="F11" s="11">
        <f>(C11*60%*8.59%)+(707*3)+200</f>
        <v>3557.96</v>
      </c>
      <c r="G11" s="11">
        <v>707</v>
      </c>
    </row>
    <row r="12" spans="2:7" ht="30" customHeight="1" thickBot="1">
      <c r="B12" s="4">
        <v>10</v>
      </c>
      <c r="C12" s="5">
        <v>25200</v>
      </c>
      <c r="D12" s="6">
        <f>(C12*60%*8.59%)+(742*1)+200</f>
        <v>2240.808</v>
      </c>
      <c r="E12" s="6">
        <f>(C12*60%*8.59%)+(742*2)+200</f>
        <v>2982.808</v>
      </c>
      <c r="F12" s="6">
        <f>(C12*60%*8.59%)+(742*3)+200</f>
        <v>3724.808</v>
      </c>
      <c r="G12" s="6">
        <v>742</v>
      </c>
    </row>
    <row r="13" spans="2:7" ht="32.25" customHeight="1" thickBot="1">
      <c r="B13" s="9">
        <v>11</v>
      </c>
      <c r="C13" s="10">
        <v>26400</v>
      </c>
      <c r="D13" s="11">
        <f>(C13*60%*8.59%)+(778*1)+200</f>
        <v>2338.656</v>
      </c>
      <c r="E13" s="11">
        <f>(C13*60%*8.59%)+(778*2)+200</f>
        <v>3116.656</v>
      </c>
      <c r="F13" s="11">
        <f>(C13*60%*8.59%)+(778*3)+200</f>
        <v>3894.656</v>
      </c>
      <c r="G13" s="11">
        <v>778</v>
      </c>
    </row>
    <row r="14" spans="2:7" ht="30" customHeight="1" thickBot="1">
      <c r="B14" s="4">
        <v>12</v>
      </c>
      <c r="C14" s="5">
        <v>27600</v>
      </c>
      <c r="D14" s="6">
        <f>(C14*60%*8.59%)+(813*1)+200</f>
        <v>2435.504</v>
      </c>
      <c r="E14" s="6">
        <f>(C14*60%*8.59%)+(813*2)+200</f>
        <v>3248.504</v>
      </c>
      <c r="F14" s="6">
        <f>(C14*60%*8.59%)+(813*3)+200</f>
        <v>4061.504</v>
      </c>
      <c r="G14" s="6">
        <v>813</v>
      </c>
    </row>
    <row r="15" spans="2:7" ht="29.25" customHeight="1" thickBot="1">
      <c r="B15" s="9">
        <v>13</v>
      </c>
      <c r="C15" s="10">
        <v>28800</v>
      </c>
      <c r="D15" s="11">
        <f>(C15*60%*8.59%)+(848*1)+200</f>
        <v>2532.352</v>
      </c>
      <c r="E15" s="11">
        <f>(C15*60%*8.59%)+(848*2)+200</f>
        <v>3380.352</v>
      </c>
      <c r="F15" s="11">
        <f>(C15*60%*8.59%)+(848*3)+200</f>
        <v>4228.352</v>
      </c>
      <c r="G15" s="11">
        <v>848</v>
      </c>
    </row>
    <row r="16" spans="2:7" ht="28.5" customHeight="1" thickBot="1">
      <c r="B16" s="4">
        <v>14</v>
      </c>
      <c r="C16" s="5">
        <v>30300</v>
      </c>
      <c r="D16" s="6">
        <f>(C16*60%*8.59%)+(893*1)+200</f>
        <v>2654.6620000000003</v>
      </c>
      <c r="E16" s="6">
        <f>(C16*60%*8.59%)+(893*2)+200</f>
        <v>3547.6620000000003</v>
      </c>
      <c r="F16" s="6">
        <f>(C16*60%*8.59%)+(893*3)+200</f>
        <v>4440.662</v>
      </c>
      <c r="G16" s="6">
        <v>893</v>
      </c>
    </row>
    <row r="17" spans="2:7" ht="33" customHeight="1" thickBot="1">
      <c r="B17" s="9">
        <v>15</v>
      </c>
      <c r="C17" s="10">
        <v>31800</v>
      </c>
      <c r="D17" s="11">
        <f>(C17*60%*8.59%)+(937*1)+200</f>
        <v>2775.9719999999998</v>
      </c>
      <c r="E17" s="11">
        <f>(C17*60%*8.59%)+(937*2)+200</f>
        <v>3712.9719999999998</v>
      </c>
      <c r="F17" s="11">
        <f>(C17*60%*8.59%)+(937*3)+200</f>
        <v>4649.972</v>
      </c>
      <c r="G17" s="11">
        <v>937</v>
      </c>
    </row>
    <row r="18" spans="2:7" ht="35.25" customHeight="1" thickBot="1">
      <c r="B18" s="4">
        <v>16</v>
      </c>
      <c r="C18" s="5">
        <v>33300</v>
      </c>
      <c r="D18" s="6">
        <f>(C18*60%*8.59%)+(981*1)+200</f>
        <v>2897.282</v>
      </c>
      <c r="E18" s="6">
        <f>(C18*60%*8.59%)+(981*2)+200</f>
        <v>3878.282</v>
      </c>
      <c r="F18" s="6">
        <f>(C18*60%*8.59%)+(981*3)+200</f>
        <v>4859.282</v>
      </c>
      <c r="G18" s="6">
        <v>981</v>
      </c>
    </row>
    <row r="19" spans="2:7" ht="29.25" customHeight="1" thickBot="1">
      <c r="B19" s="9">
        <v>17</v>
      </c>
      <c r="C19" s="10">
        <v>34800</v>
      </c>
      <c r="D19" s="11">
        <f>(C19*60%*8.59%)+(1025*1)+200</f>
        <v>3018.592</v>
      </c>
      <c r="E19" s="11">
        <f>(C19*60%*8.59%)+(1025*2)+200</f>
        <v>4043.592</v>
      </c>
      <c r="F19" s="11">
        <f>(C19*60%*8.59%)+(1025*3)+200</f>
        <v>5068.592000000001</v>
      </c>
      <c r="G19" s="11">
        <v>1025</v>
      </c>
    </row>
    <row r="20" spans="2:7" ht="33.75" customHeight="1" thickBot="1">
      <c r="B20" s="4">
        <v>18</v>
      </c>
      <c r="C20" s="5">
        <v>36300</v>
      </c>
      <c r="D20" s="6">
        <f>(C20*60%*8.59%)+(1069*1)+200</f>
        <v>3139.902</v>
      </c>
      <c r="E20" s="6">
        <f>(C20*60%*8.59%)+(1069*2)+200</f>
        <v>4208.902</v>
      </c>
      <c r="F20" s="6">
        <f>(C20*60%*8.59%)+(1069*3)+200</f>
        <v>5277.902</v>
      </c>
      <c r="G20" s="6">
        <v>1069</v>
      </c>
    </row>
    <row r="21" spans="2:7" ht="28.5" customHeight="1" thickBot="1">
      <c r="B21" s="9">
        <v>19</v>
      </c>
      <c r="C21" s="10">
        <v>38200</v>
      </c>
      <c r="D21" s="11">
        <f>(C21*60%*8.59%)+(1125*1)+200</f>
        <v>3293.8280000000004</v>
      </c>
      <c r="E21" s="11">
        <f>(C21*60%*8.59%)+(1125*2)+200</f>
        <v>4418.828</v>
      </c>
      <c r="F21" s="11">
        <f>(C21*60%*8.59%)+(1125*3)+200</f>
        <v>5543.828</v>
      </c>
      <c r="G21" s="11">
        <v>1125</v>
      </c>
    </row>
    <row r="22" spans="2:7" ht="32.25" customHeight="1" thickBot="1">
      <c r="B22" s="4">
        <v>20</v>
      </c>
      <c r="C22" s="5">
        <v>40100</v>
      </c>
      <c r="D22" s="6">
        <f>(C22*60%*8.59%)+(1181*1)+200</f>
        <v>3447.754</v>
      </c>
      <c r="E22" s="6">
        <f>(C22*60%*8.59%)+(1181*2)+200</f>
        <v>4628.754</v>
      </c>
      <c r="F22" s="6">
        <f>(C22*60%*8.59%)+(1181*3)+200</f>
        <v>5809.754</v>
      </c>
      <c r="G22" s="6">
        <v>1181</v>
      </c>
    </row>
    <row r="23" spans="2:7" ht="30" customHeight="1" thickBot="1">
      <c r="B23" s="9">
        <v>21</v>
      </c>
      <c r="C23" s="10">
        <v>42000</v>
      </c>
      <c r="D23" s="11">
        <f>(C23*60%*8.59%)+(1237*1)+200</f>
        <v>3601.6800000000003</v>
      </c>
      <c r="E23" s="11">
        <f>(C23*60%*8.59%)+(1237*2)+200</f>
        <v>4838.68</v>
      </c>
      <c r="F23" s="11">
        <f>(C23*60%*8.59%)+(1237*3)+200</f>
        <v>6075.68</v>
      </c>
      <c r="G23" s="11">
        <v>1237</v>
      </c>
    </row>
    <row r="24" spans="2:7" ht="32.25" customHeight="1" thickBot="1">
      <c r="B24" s="4">
        <v>22</v>
      </c>
      <c r="C24" s="5">
        <v>43900</v>
      </c>
      <c r="D24" s="6">
        <f>(C24*60%*8.59%)+(1293*1)+200</f>
        <v>3755.606</v>
      </c>
      <c r="E24" s="6">
        <f>(C24*60%*8.59%)+(1293*2)+200</f>
        <v>5048.606</v>
      </c>
      <c r="F24" s="6">
        <f>(C24*60%*8.59%)+(1293*3)+200</f>
        <v>6341.606</v>
      </c>
      <c r="G24" s="6">
        <v>1293</v>
      </c>
    </row>
  </sheetData>
  <sheetProtection/>
  <mergeCells count="4">
    <mergeCell ref="B2:E2"/>
    <mergeCell ref="B3:B4"/>
    <mergeCell ref="C3:C4"/>
    <mergeCell ref="D3:G3"/>
  </mergeCells>
  <printOptions/>
  <pageMargins left="0.3937007874015748" right="0.3937007874015748" top="0.70866141732283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4">
      <selection activeCell="D14" sqref="D14"/>
    </sheetView>
  </sheetViews>
  <sheetFormatPr defaultColWidth="9.00390625" defaultRowHeight="15.75"/>
  <cols>
    <col min="1" max="1" width="3.75390625" style="0" customWidth="1"/>
    <col min="2" max="2" width="8.625" style="0" customWidth="1"/>
    <col min="3" max="3" width="13.00390625" style="0" customWidth="1"/>
    <col min="4" max="4" width="14.875" style="0" customWidth="1"/>
    <col min="5" max="5" width="14.50390625" style="0" customWidth="1"/>
    <col min="6" max="6" width="15.875" style="0" customWidth="1"/>
    <col min="7" max="7" width="14.75390625" style="0" customWidth="1"/>
  </cols>
  <sheetData>
    <row r="1" spans="1:7" ht="42.75" customHeight="1" thickBot="1">
      <c r="A1" s="2"/>
      <c r="B1" s="1" t="s">
        <v>12</v>
      </c>
      <c r="C1" s="2"/>
      <c r="D1" s="2"/>
      <c r="E1" s="2"/>
      <c r="F1" s="2"/>
      <c r="G1" s="2"/>
    </row>
    <row r="2" spans="1:7" ht="42.75" customHeight="1" thickBot="1">
      <c r="A2" s="3"/>
      <c r="B2" s="15" t="s">
        <v>0</v>
      </c>
      <c r="C2" s="16"/>
      <c r="D2" s="16"/>
      <c r="E2" s="17"/>
      <c r="F2" s="7"/>
      <c r="G2" s="8" t="s">
        <v>9</v>
      </c>
    </row>
    <row r="3" spans="2:7" ht="23.25" customHeight="1" thickBot="1">
      <c r="B3" s="18" t="s">
        <v>1</v>
      </c>
      <c r="C3" s="20" t="s">
        <v>2</v>
      </c>
      <c r="D3" s="22" t="s">
        <v>3</v>
      </c>
      <c r="E3" s="23"/>
      <c r="F3" s="23"/>
      <c r="G3" s="24"/>
    </row>
    <row r="4" spans="2:7" ht="37.5" customHeight="1" thickBot="1">
      <c r="B4" s="19"/>
      <c r="C4" s="21"/>
      <c r="D4" s="12" t="s">
        <v>4</v>
      </c>
      <c r="E4" s="13" t="s">
        <v>5</v>
      </c>
      <c r="F4" s="13" t="s">
        <v>6</v>
      </c>
      <c r="G4" s="13" t="s">
        <v>10</v>
      </c>
    </row>
    <row r="5" spans="2:7" ht="30.75" customHeight="1" thickBot="1">
      <c r="B5" s="9">
        <v>3</v>
      </c>
      <c r="C5" s="10">
        <v>19047</v>
      </c>
      <c r="D5" s="11">
        <f>(C5*60%*8.69%)+(645*1)+200</f>
        <v>1838.1105799999998</v>
      </c>
      <c r="E5" s="11">
        <f>(C5*60%*8.69%)+(645*2)+200</f>
        <v>2483.1105799999996</v>
      </c>
      <c r="F5" s="11">
        <f>(C5*60%*8.69%)+(645*3)+200</f>
        <v>3128.1105799999996</v>
      </c>
      <c r="G5" s="11">
        <v>645</v>
      </c>
    </row>
    <row r="6" spans="2:7" ht="30.75" customHeight="1" thickBot="1">
      <c r="B6" s="4">
        <v>4</v>
      </c>
      <c r="C6" s="5">
        <v>19200</v>
      </c>
      <c r="D6" s="6">
        <f>(C6*60%*8.69%)+(645*1)+200</f>
        <v>1846.0879999999997</v>
      </c>
      <c r="E6" s="6">
        <f>(C6*60%*8.69%)+(645*2)+200</f>
        <v>2491.0879999999997</v>
      </c>
      <c r="F6" s="6">
        <f>(C6*60%*8.69%)+(645*3)+200</f>
        <v>3136.0879999999997</v>
      </c>
      <c r="G6" s="6">
        <v>645</v>
      </c>
    </row>
    <row r="7" spans="2:7" ht="34.5" customHeight="1" thickBot="1">
      <c r="B7" s="9">
        <v>5</v>
      </c>
      <c r="C7" s="10">
        <v>20100</v>
      </c>
      <c r="D7" s="11">
        <f>(C7*60%*8.69%)+(645*1)+200</f>
        <v>1893.014</v>
      </c>
      <c r="E7" s="11">
        <f>(C7*60%*8.69%)+(645*2)+200</f>
        <v>2538.014</v>
      </c>
      <c r="F7" s="11">
        <f>(C7*60%*8.69%)+(645*3)+200</f>
        <v>3183.014</v>
      </c>
      <c r="G7" s="11">
        <v>645</v>
      </c>
    </row>
    <row r="8" spans="2:7" ht="27.75" customHeight="1" thickBot="1">
      <c r="B8" s="4">
        <v>6</v>
      </c>
      <c r="C8" s="5">
        <v>21000</v>
      </c>
      <c r="D8" s="6">
        <f>(C8*60%*8.69%)+(645*1)+200</f>
        <v>1939.9399999999998</v>
      </c>
      <c r="E8" s="6">
        <f>(C8*60%*8.69%)+(645*2)+200</f>
        <v>2584.9399999999996</v>
      </c>
      <c r="F8" s="6">
        <f>(C8*60%*8.69%)+(645*3)+200</f>
        <v>3229.9399999999996</v>
      </c>
      <c r="G8" s="6">
        <v>645</v>
      </c>
    </row>
    <row r="9" spans="2:7" ht="30" customHeight="1" thickBot="1">
      <c r="B9" s="9">
        <v>7</v>
      </c>
      <c r="C9" s="10">
        <v>21900</v>
      </c>
      <c r="D9" s="11">
        <f>(C9*60%*8.69%)+(645*1)+200</f>
        <v>1986.866</v>
      </c>
      <c r="E9" s="11">
        <f>(C9*60%*8.69%)+(645*2)+200</f>
        <v>2631.866</v>
      </c>
      <c r="F9" s="11">
        <f>(C9*60%*8.69%)+(645*3)+200</f>
        <v>3276.866</v>
      </c>
      <c r="G9" s="11">
        <v>645</v>
      </c>
    </row>
    <row r="10" spans="2:7" ht="30.75" customHeight="1" thickBot="1">
      <c r="B10" s="4">
        <v>8</v>
      </c>
      <c r="C10" s="5">
        <v>22800</v>
      </c>
      <c r="D10" s="11">
        <f>(C10*60%*8.69%)+(672*1)+200</f>
        <v>2060.792</v>
      </c>
      <c r="E10" s="6">
        <f>(C10*60%*8.69%)+(672*2)+200</f>
        <v>2732.792</v>
      </c>
      <c r="F10" s="6">
        <f>(C10*60%*8.69%)+(672*3)+200</f>
        <v>3404.792</v>
      </c>
      <c r="G10" s="6">
        <v>672</v>
      </c>
    </row>
    <row r="11" spans="2:7" ht="30" customHeight="1" thickBot="1">
      <c r="B11" s="9">
        <v>9</v>
      </c>
      <c r="C11" s="10">
        <v>24000</v>
      </c>
      <c r="D11" s="6">
        <f>(C11*60%*8.69%)+(707*1)+200</f>
        <v>2158.3599999999997</v>
      </c>
      <c r="E11" s="11">
        <f>(C11*60%*8.69%)+(707*2)+200</f>
        <v>2865.3599999999997</v>
      </c>
      <c r="F11" s="11">
        <f>(C11*60%*8.69%)+(707*3)+200</f>
        <v>3572.3599999999997</v>
      </c>
      <c r="G11" s="11">
        <v>707</v>
      </c>
    </row>
    <row r="12" spans="2:7" ht="30" customHeight="1" thickBot="1">
      <c r="B12" s="4">
        <v>10</v>
      </c>
      <c r="C12" s="5">
        <v>25200</v>
      </c>
      <c r="D12" s="14">
        <f>(C12*60%*8.69%)+(742*1)+200</f>
        <v>2255.928</v>
      </c>
      <c r="E12" s="14">
        <f>(C12*60%*8.69%)+(742*2)+200</f>
        <v>2997.928</v>
      </c>
      <c r="F12" s="14">
        <f>(C12*60%*8.69%)+(742*3)+200</f>
        <v>3739.928</v>
      </c>
      <c r="G12" s="14">
        <v>742</v>
      </c>
    </row>
    <row r="13" spans="2:7" ht="30.75" customHeight="1" thickBot="1">
      <c r="B13" s="9">
        <v>11</v>
      </c>
      <c r="C13" s="10">
        <v>26400</v>
      </c>
      <c r="D13" s="11">
        <f>(C13*60%*8.69%)+(778*1)+200</f>
        <v>2354.496</v>
      </c>
      <c r="E13" s="11">
        <f>(C13*60%*8.69%)+(778*2)+200</f>
        <v>3132.496</v>
      </c>
      <c r="F13" s="11">
        <f>(C13*60%*8.69%)+(778*3)+200</f>
        <v>3910.496</v>
      </c>
      <c r="G13" s="11">
        <v>778</v>
      </c>
    </row>
    <row r="14" spans="2:7" ht="30" customHeight="1" thickBot="1">
      <c r="B14" s="4">
        <v>12</v>
      </c>
      <c r="C14" s="5">
        <v>27600</v>
      </c>
      <c r="D14" s="14">
        <f>(C14*60%*8.69%)+(813*1)+200</f>
        <v>2452.064</v>
      </c>
      <c r="E14" s="14">
        <f>(C14*60%*8.69%)+(813*2)+200</f>
        <v>3265.064</v>
      </c>
      <c r="F14" s="14">
        <f>(C14*60%*8.69%)+(813*3)+200</f>
        <v>4078.064</v>
      </c>
      <c r="G14" s="14">
        <v>813</v>
      </c>
    </row>
    <row r="15" spans="2:7" ht="33" customHeight="1" thickBot="1">
      <c r="B15" s="9">
        <v>13</v>
      </c>
      <c r="C15" s="10">
        <v>28800</v>
      </c>
      <c r="D15" s="11">
        <f>(C15*60%*8.69%)+(848*1)+200</f>
        <v>2549.6319999999996</v>
      </c>
      <c r="E15" s="11">
        <f>(C15*60%*8.69%)+(848*2)+200</f>
        <v>3397.6319999999996</v>
      </c>
      <c r="F15" s="11">
        <f>(C15*60%*8.69%)+(848*3)+200</f>
        <v>4245.632</v>
      </c>
      <c r="G15" s="11">
        <v>848</v>
      </c>
    </row>
    <row r="16" spans="2:7" ht="29.25" customHeight="1" thickBot="1">
      <c r="B16" s="4">
        <v>14</v>
      </c>
      <c r="C16" s="5">
        <v>30300</v>
      </c>
      <c r="D16" s="6">
        <f>(C16*60%*8.69%)+(893*1)+200</f>
        <v>2672.8419999999996</v>
      </c>
      <c r="E16" s="6">
        <f>(C16*60%*8.69%)+(893*2)+200</f>
        <v>3565.8419999999996</v>
      </c>
      <c r="F16" s="6">
        <f>(C16*60%*8.69%)+(893*3)+200</f>
        <v>4458.842</v>
      </c>
      <c r="G16" s="6">
        <v>893</v>
      </c>
    </row>
    <row r="17" spans="2:7" ht="31.5" customHeight="1" thickBot="1">
      <c r="B17" s="9">
        <v>15</v>
      </c>
      <c r="C17" s="10">
        <v>31800</v>
      </c>
      <c r="D17" s="11">
        <f>(C17*60%*8.69%)+(937*1)+200</f>
        <v>2795.0519999999997</v>
      </c>
      <c r="E17" s="11">
        <f>(C17*60%*8.69%)+(937*2)+200</f>
        <v>3732.0519999999997</v>
      </c>
      <c r="F17" s="11">
        <f>(C17*60%*8.69%)+(937*3)+200</f>
        <v>4669.052</v>
      </c>
      <c r="G17" s="11">
        <v>937</v>
      </c>
    </row>
    <row r="18" spans="2:7" ht="30" customHeight="1" thickBot="1">
      <c r="B18" s="4">
        <v>16</v>
      </c>
      <c r="C18" s="5">
        <v>33300</v>
      </c>
      <c r="D18" s="14">
        <f>(C18*60%*8.69%)+(981*1)+200</f>
        <v>2917.2619999999997</v>
      </c>
      <c r="E18" s="14">
        <f>(C18*60%*8.69%)+(981*2)+200</f>
        <v>3898.2619999999997</v>
      </c>
      <c r="F18" s="14">
        <f>(C18*60%*8.69%)+(981*3)+200</f>
        <v>4879.262</v>
      </c>
      <c r="G18" s="14">
        <v>981</v>
      </c>
    </row>
    <row r="19" spans="2:7" ht="29.25" customHeight="1" thickBot="1">
      <c r="B19" s="9">
        <v>17</v>
      </c>
      <c r="C19" s="10">
        <v>34800</v>
      </c>
      <c r="D19" s="11">
        <f>(C19*60%*8.69%)+(1025*1)+1+200</f>
        <v>3040.4719999999998</v>
      </c>
      <c r="E19" s="11">
        <f>(C19*60%*8.69%)+(1025*2)+200</f>
        <v>4064.4719999999998</v>
      </c>
      <c r="F19" s="11">
        <f>(C19*60%*8.69%)+(1025*3)+200</f>
        <v>5089.472</v>
      </c>
      <c r="G19" s="11">
        <v>1025</v>
      </c>
    </row>
    <row r="20" spans="2:7" ht="31.5" customHeight="1" thickBot="1">
      <c r="B20" s="4">
        <v>18</v>
      </c>
      <c r="C20" s="5">
        <v>36300</v>
      </c>
      <c r="D20" s="6">
        <f>(C20*60%*8.69%)+(1069*1)+200</f>
        <v>3161.682</v>
      </c>
      <c r="E20" s="6">
        <f>(C20*60%*8.69%)+(1069*2)+200</f>
        <v>4230.682</v>
      </c>
      <c r="F20" s="6">
        <f>(C20*60%*8.69%)+(1069*3)+200</f>
        <v>5299.682</v>
      </c>
      <c r="G20" s="6">
        <v>1069</v>
      </c>
    </row>
    <row r="21" spans="2:7" ht="31.5" customHeight="1" thickBot="1">
      <c r="B21" s="9">
        <v>19</v>
      </c>
      <c r="C21" s="10">
        <v>38200</v>
      </c>
      <c r="D21" s="11">
        <f>(C21*60%*8.69%)+(1125*1)+200</f>
        <v>3316.7479999999996</v>
      </c>
      <c r="E21" s="11">
        <f>(C21*60%*8.69%)+(1125*2)+200</f>
        <v>4441.748</v>
      </c>
      <c r="F21" s="11">
        <f>(C21*60%*8.69%)+(1125*3)+200</f>
        <v>5566.748</v>
      </c>
      <c r="G21" s="11">
        <v>1125</v>
      </c>
    </row>
    <row r="22" spans="2:7" ht="30.75" customHeight="1" thickBot="1">
      <c r="B22" s="4">
        <v>20</v>
      </c>
      <c r="C22" s="5">
        <v>40100</v>
      </c>
      <c r="D22" s="6">
        <f>(C22*60%*8.69%)+(1181*1)+200</f>
        <v>3471.814</v>
      </c>
      <c r="E22" s="6">
        <f>(C22*60%*8.69%)+(1181*2)+200</f>
        <v>4652.814</v>
      </c>
      <c r="F22" s="6">
        <f>(C22*60%*8.69%)+(1181*3)+200</f>
        <v>5833.814</v>
      </c>
      <c r="G22" s="6">
        <v>1181</v>
      </c>
    </row>
    <row r="23" spans="2:7" ht="31.5" customHeight="1" thickBot="1">
      <c r="B23" s="9">
        <v>21</v>
      </c>
      <c r="C23" s="10">
        <v>42000</v>
      </c>
      <c r="D23" s="11">
        <f>(C23*60%*8.69%)+(1237*1)+200</f>
        <v>3626.8799999999997</v>
      </c>
      <c r="E23" s="11">
        <f>(C23*60%*8.69%)+(1237*2)+200</f>
        <v>4863.879999999999</v>
      </c>
      <c r="F23" s="11">
        <f>(C23*60%*8.69%)+(1237*3)+200</f>
        <v>6100.879999999999</v>
      </c>
      <c r="G23" s="11">
        <v>1237</v>
      </c>
    </row>
    <row r="24" spans="2:7" ht="33.75" customHeight="1" thickBot="1">
      <c r="B24" s="4">
        <v>22</v>
      </c>
      <c r="C24" s="5">
        <v>43900</v>
      </c>
      <c r="D24" s="6">
        <f>(C24*60%*8.69%)+(1293*1)+200</f>
        <v>3781.946</v>
      </c>
      <c r="E24" s="6">
        <f>(C24*60%*8.69%)+(1293*2)+200</f>
        <v>5074.946</v>
      </c>
      <c r="F24" s="6">
        <f>(C24*60%*8.69%)+(1293*3)+200</f>
        <v>6367.946</v>
      </c>
      <c r="G24" s="6">
        <v>1293</v>
      </c>
    </row>
  </sheetData>
  <sheetProtection/>
  <mergeCells count="4">
    <mergeCell ref="B2:E2"/>
    <mergeCell ref="B3:B4"/>
    <mergeCell ref="C3:C4"/>
    <mergeCell ref="D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屏東縣派遣服務人員&amp;保險代理職業工會</dc:creator>
  <cp:keywords/>
  <dc:description/>
  <cp:lastModifiedBy>gew</cp:lastModifiedBy>
  <cp:lastPrinted>2014-01-03T14:03:09Z</cp:lastPrinted>
  <dcterms:created xsi:type="dcterms:W3CDTF">2010-12-24T02:55:02Z</dcterms:created>
  <dcterms:modified xsi:type="dcterms:W3CDTF">2014-01-03T15:10:19Z</dcterms:modified>
  <cp:category/>
  <cp:version/>
  <cp:contentType/>
  <cp:contentStatus/>
</cp:coreProperties>
</file>